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ewit\Documents\LST MSc\MEP\Data Roeland\Cycle analysis\Phosphate\"/>
    </mc:Choice>
  </mc:AlternateContent>
  <xr:revisionPtr revIDLastSave="0" documentId="8_{73E32CFB-3DD7-4AE0-A1DC-B2FB4C3985CB}" xr6:coauthVersionLast="47" xr6:coauthVersionMax="47" xr10:uidLastSave="{00000000-0000-0000-0000-000000000000}"/>
  <bookViews>
    <workbookView xWindow="28680" yWindow="-120" windowWidth="29040" windowHeight="15840" xr2:uid="{795BFAF9-8F5E-44CF-8955-7778E18E2E79}"/>
  </bookViews>
  <sheets>
    <sheet name="800 rpm" sheetId="1" r:id="rId1"/>
    <sheet name="400 rpm" sheetId="2" r:id="rId2"/>
  </sheets>
  <externalReferences>
    <externalReference r:id="rId3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29" i="2" l="1"/>
  <c r="L30" i="2" s="1"/>
  <c r="L26" i="2"/>
  <c r="L25" i="2"/>
  <c r="L18" i="2"/>
  <c r="F17" i="2" s="1"/>
  <c r="G17" i="2" s="1"/>
  <c r="F18" i="2"/>
  <c r="G18" i="2" s="1"/>
  <c r="D18" i="2"/>
  <c r="D17" i="2"/>
  <c r="G16" i="2"/>
  <c r="F16" i="2"/>
  <c r="D16" i="2"/>
  <c r="F15" i="2"/>
  <c r="G15" i="2" s="1"/>
  <c r="D15" i="2"/>
  <c r="F14" i="2"/>
  <c r="G14" i="2" s="1"/>
  <c r="D14" i="2"/>
  <c r="F13" i="2"/>
  <c r="G13" i="2" s="1"/>
  <c r="D13" i="2"/>
  <c r="F12" i="2"/>
  <c r="G12" i="2" s="1"/>
  <c r="D12" i="2"/>
  <c r="F11" i="2"/>
  <c r="G11" i="2" s="1"/>
  <c r="D11" i="2"/>
  <c r="F10" i="2"/>
  <c r="G10" i="2" s="1"/>
  <c r="D10" i="2"/>
  <c r="K7" i="2" s="1"/>
  <c r="K8" i="2" s="1"/>
  <c r="K9" i="2" s="1"/>
  <c r="F9" i="2"/>
  <c r="G9" i="2" s="1"/>
  <c r="D9" i="2"/>
  <c r="F8" i="2"/>
  <c r="G8" i="2" s="1"/>
  <c r="D8" i="2"/>
  <c r="F7" i="2"/>
  <c r="G7" i="2" s="1"/>
  <c r="D7" i="2"/>
  <c r="H6" i="2"/>
  <c r="F6" i="2" s="1"/>
  <c r="G6" i="2" s="1"/>
  <c r="D6" i="2"/>
  <c r="R5" i="2"/>
  <c r="Q5" i="2"/>
  <c r="K3" i="2"/>
  <c r="K4" i="2" s="1"/>
  <c r="K5" i="2" s="1"/>
  <c r="L29" i="1"/>
  <c r="L30" i="1" s="1"/>
  <c r="L25" i="1"/>
  <c r="L26" i="1" s="1"/>
  <c r="L18" i="1"/>
  <c r="G17" i="1" s="1"/>
  <c r="H17" i="1" s="1"/>
  <c r="G18" i="1"/>
  <c r="H18" i="1" s="1"/>
  <c r="D18" i="1"/>
  <c r="D17" i="1"/>
  <c r="G16" i="1"/>
  <c r="H16" i="1" s="1"/>
  <c r="D16" i="1"/>
  <c r="G15" i="1"/>
  <c r="H15" i="1" s="1"/>
  <c r="D15" i="1"/>
  <c r="D14" i="1"/>
  <c r="G13" i="1"/>
  <c r="H13" i="1" s="1"/>
  <c r="D13" i="1"/>
  <c r="D12" i="1"/>
  <c r="K3" i="1" s="1"/>
  <c r="K4" i="1" s="1"/>
  <c r="G11" i="1"/>
  <c r="H11" i="1" s="1"/>
  <c r="D11" i="1"/>
  <c r="D10" i="1"/>
  <c r="G9" i="1"/>
  <c r="H9" i="1" s="1"/>
  <c r="D9" i="1"/>
  <c r="K11" i="1" s="1"/>
  <c r="K12" i="1" s="1"/>
  <c r="K13" i="1" s="1"/>
  <c r="G8" i="1"/>
  <c r="H8" i="1" s="1"/>
  <c r="D8" i="1"/>
  <c r="K7" i="1"/>
  <c r="K8" i="1" s="1"/>
  <c r="H7" i="1"/>
  <c r="G7" i="1"/>
  <c r="D7" i="1"/>
  <c r="I6" i="1"/>
  <c r="G6" i="1"/>
  <c r="H6" i="1" s="1"/>
  <c r="F22" i="1" s="1"/>
  <c r="D6" i="1"/>
  <c r="R5" i="1"/>
  <c r="S5" i="1" s="1"/>
  <c r="K15" i="2" l="1"/>
  <c r="F22" i="2"/>
  <c r="F24" i="2"/>
  <c r="K11" i="2"/>
  <c r="K12" i="2" s="1"/>
  <c r="K13" i="2" s="1"/>
  <c r="K9" i="1"/>
  <c r="K5" i="1"/>
  <c r="F24" i="1"/>
  <c r="K15" i="1"/>
  <c r="G12" i="1"/>
  <c r="H12" i="1" s="1"/>
  <c r="G14" i="1"/>
  <c r="H14" i="1" s="1"/>
  <c r="G10" i="1"/>
  <c r="H10" i="1" s="1"/>
</calcChain>
</file>

<file path=xl/sharedStrings.xml><?xml version="1.0" encoding="utf-8"?>
<sst xmlns="http://schemas.openxmlformats.org/spreadsheetml/2006/main" count="102" uniqueCount="35">
  <si>
    <t>Phosphate concentration during cycle analysis</t>
  </si>
  <si>
    <t>Phosphate uptake rate</t>
  </si>
  <si>
    <t>mg/L/h</t>
  </si>
  <si>
    <t>Time</t>
  </si>
  <si>
    <t xml:space="preserve">Acetate </t>
  </si>
  <si>
    <t>Delta Ac</t>
  </si>
  <si>
    <t>DA try 1</t>
  </si>
  <si>
    <t>DA try 2</t>
  </si>
  <si>
    <t>Pmol/L/h</t>
  </si>
  <si>
    <t>h</t>
  </si>
  <si>
    <t>mmol/L</t>
  </si>
  <si>
    <t>mCmol/L</t>
  </si>
  <si>
    <t>mgP04-P/L</t>
  </si>
  <si>
    <t>molPO4-P/L</t>
  </si>
  <si>
    <t>mmolPO4-/L</t>
  </si>
  <si>
    <t>Pmol/Cmol/h</t>
  </si>
  <si>
    <t>Switch</t>
  </si>
  <si>
    <t>Phosphate release rate</t>
  </si>
  <si>
    <t>Maintenance</t>
  </si>
  <si>
    <t>Phosphate removal</t>
  </si>
  <si>
    <t>MW PO4-P</t>
  </si>
  <si>
    <t>g/mol</t>
  </si>
  <si>
    <t>mg/mol</t>
  </si>
  <si>
    <t>MW Ac</t>
  </si>
  <si>
    <t>MW biomass</t>
  </si>
  <si>
    <t>mg/Cmol</t>
  </si>
  <si>
    <t>Acetate</t>
  </si>
  <si>
    <t>Y_P/VFA</t>
  </si>
  <si>
    <t>Pmol/Cmol</t>
  </si>
  <si>
    <t>In reactor</t>
  </si>
  <si>
    <t>Biomass</t>
  </si>
  <si>
    <t>g/L</t>
  </si>
  <si>
    <t>mg/L</t>
  </si>
  <si>
    <t xml:space="preserve">DA </t>
  </si>
  <si>
    <t>P/C ratio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</si>
</sst>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0" xfId="0" applyFont="1" applyFill="1"/>
    <xf numFmtId="0" fontId="0" fillId="2" borderId="0" xfId="0" applyFill="1"/>
    <xf numFmtId="0" fontId="1" fillId="0" borderId="0" xfId="0" applyFont="1"/>
    <xf numFmtId="0" fontId="1" fillId="3" borderId="0" xfId="0" applyFont="1" applyFill="1"/>
    <xf numFmtId="0" fontId="0" fillId="3" borderId="0" xfId="0" applyFill="1"/>
    <xf numFmtId="0" fontId="1" fillId="4" borderId="0" xfId="0" applyFont="1" applyFill="1"/>
    <xf numFmtId="20" fontId="0" fillId="0" borderId="0" xfId="0" applyNumberFormat="1"/>
    <xf numFmtId="2" fontId="0" fillId="0" borderId="0" xfId="0" applyNumberFormat="1"/>
    <xf numFmtId="0" fontId="0" fillId="4" borderId="0" xfId="0" applyFill="1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l-NL"/>
              <a:t>Phosphate</a:t>
            </a:r>
            <a:r>
              <a:rPr lang="nl-NL" baseline="0"/>
              <a:t> concentration - DA try 2</a:t>
            </a:r>
            <a:endParaRPr lang="nl-NL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'800 rpm'!$D$6:$D$18</c:f>
              <c:numCache>
                <c:formatCode>0.00</c:formatCode>
                <c:ptCount val="13"/>
                <c:pt idx="0">
                  <c:v>0</c:v>
                </c:pt>
                <c:pt idx="1">
                  <c:v>0.25000000000000044</c:v>
                </c:pt>
                <c:pt idx="2">
                  <c:v>0.49999999999999956</c:v>
                </c:pt>
                <c:pt idx="3">
                  <c:v>0.75</c:v>
                </c:pt>
                <c:pt idx="4">
                  <c:v>1.0000000000000004</c:v>
                </c:pt>
                <c:pt idx="5">
                  <c:v>1.7500000000000004</c:v>
                </c:pt>
                <c:pt idx="6">
                  <c:v>2.2333333333333347</c:v>
                </c:pt>
                <c:pt idx="7">
                  <c:v>2.5000000000000004</c:v>
                </c:pt>
                <c:pt idx="8">
                  <c:v>2.7499999999999996</c:v>
                </c:pt>
                <c:pt idx="9">
                  <c:v>3</c:v>
                </c:pt>
                <c:pt idx="10">
                  <c:v>3.2500000000000004</c:v>
                </c:pt>
                <c:pt idx="11">
                  <c:v>3.75</c:v>
                </c:pt>
                <c:pt idx="12">
                  <c:v>4.5</c:v>
                </c:pt>
              </c:numCache>
            </c:numRef>
          </c:xVal>
          <c:yVal>
            <c:numRef>
              <c:f>'800 rpm'!$F$6:$F$18</c:f>
              <c:numCache>
                <c:formatCode>General</c:formatCode>
                <c:ptCount val="13"/>
                <c:pt idx="0">
                  <c:v>12.06</c:v>
                </c:pt>
                <c:pt idx="1">
                  <c:v>107.34</c:v>
                </c:pt>
                <c:pt idx="2">
                  <c:v>156.4</c:v>
                </c:pt>
                <c:pt idx="3">
                  <c:v>196.89</c:v>
                </c:pt>
                <c:pt idx="4">
                  <c:v>196.14</c:v>
                </c:pt>
                <c:pt idx="5">
                  <c:v>222.77</c:v>
                </c:pt>
                <c:pt idx="6">
                  <c:v>230.17</c:v>
                </c:pt>
                <c:pt idx="7">
                  <c:v>161.11000000000001</c:v>
                </c:pt>
                <c:pt idx="8">
                  <c:v>130.29</c:v>
                </c:pt>
                <c:pt idx="9">
                  <c:v>93.57</c:v>
                </c:pt>
                <c:pt idx="10">
                  <c:v>65.98</c:v>
                </c:pt>
                <c:pt idx="11">
                  <c:v>27.94</c:v>
                </c:pt>
                <c:pt idx="12">
                  <c:v>7.24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82A-439C-BE17-160309EC57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1107968"/>
        <c:axId val="620175872"/>
      </c:scatterChart>
      <c:valAx>
        <c:axId val="4811079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/>
                  <a:t>Time (h)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620175872"/>
        <c:crosses val="autoZero"/>
        <c:crossBetween val="midCat"/>
      </c:valAx>
      <c:valAx>
        <c:axId val="6201758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/>
                  <a:t>PO4-P</a:t>
                </a:r>
                <a:r>
                  <a:rPr lang="nl-NL" baseline="0"/>
                  <a:t> (mg/L)</a:t>
                </a:r>
                <a:endParaRPr lang="nl-NL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48110796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l-NL"/>
              <a:t>Phosphate concentrations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'400 rpm'!$D$6:$D$18</c:f>
              <c:numCache>
                <c:formatCode>0.00</c:formatCode>
                <c:ptCount val="13"/>
                <c:pt idx="0">
                  <c:v>0</c:v>
                </c:pt>
                <c:pt idx="1">
                  <c:v>0.25000000000000044</c:v>
                </c:pt>
                <c:pt idx="2">
                  <c:v>0.50000000000000089</c:v>
                </c:pt>
                <c:pt idx="3">
                  <c:v>0.75</c:v>
                </c:pt>
                <c:pt idx="4">
                  <c:v>1.0000000000000004</c:v>
                </c:pt>
                <c:pt idx="5">
                  <c:v>1.7500000000000004</c:v>
                </c:pt>
                <c:pt idx="6">
                  <c:v>2.2333333333333334</c:v>
                </c:pt>
                <c:pt idx="7">
                  <c:v>2.5000000000000004</c:v>
                </c:pt>
                <c:pt idx="8">
                  <c:v>2.7500000000000009</c:v>
                </c:pt>
                <c:pt idx="9">
                  <c:v>3</c:v>
                </c:pt>
                <c:pt idx="10">
                  <c:v>3.2500000000000004</c:v>
                </c:pt>
                <c:pt idx="11">
                  <c:v>3.7500000000000013</c:v>
                </c:pt>
                <c:pt idx="12">
                  <c:v>4.5000000000000018</c:v>
                </c:pt>
              </c:numCache>
            </c:numRef>
          </c:xVal>
          <c:yVal>
            <c:numRef>
              <c:f>'400 rpm'!$E$6:$E$18</c:f>
              <c:numCache>
                <c:formatCode>General</c:formatCode>
                <c:ptCount val="13"/>
                <c:pt idx="0">
                  <c:v>23.16</c:v>
                </c:pt>
                <c:pt idx="1">
                  <c:v>106.37</c:v>
                </c:pt>
                <c:pt idx="2">
                  <c:v>157.83000000000001</c:v>
                </c:pt>
                <c:pt idx="3">
                  <c:v>193.44</c:v>
                </c:pt>
                <c:pt idx="4">
                  <c:v>217.3</c:v>
                </c:pt>
                <c:pt idx="5">
                  <c:v>253.95</c:v>
                </c:pt>
                <c:pt idx="6">
                  <c:v>241.52</c:v>
                </c:pt>
                <c:pt idx="7">
                  <c:v>161.75</c:v>
                </c:pt>
                <c:pt idx="8">
                  <c:v>149.75</c:v>
                </c:pt>
                <c:pt idx="9">
                  <c:v>112.57</c:v>
                </c:pt>
                <c:pt idx="10">
                  <c:v>80.349999999999994</c:v>
                </c:pt>
                <c:pt idx="11">
                  <c:v>34.130000000000003</c:v>
                </c:pt>
                <c:pt idx="12">
                  <c:v>6.85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57E-47C3-9D5B-9845B3AEA1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55525903"/>
        <c:axId val="1155530895"/>
      </c:scatterChart>
      <c:valAx>
        <c:axId val="115552590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/>
                  <a:t>Time (h)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155530895"/>
        <c:crosses val="autoZero"/>
        <c:crossBetween val="midCat"/>
      </c:valAx>
      <c:valAx>
        <c:axId val="11555308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/>
                  <a:t>PO4-P (mg/L)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15552590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292100</xdr:colOff>
      <xdr:row>11</xdr:row>
      <xdr:rowOff>133350</xdr:rowOff>
    </xdr:from>
    <xdr:to>
      <xdr:col>21</xdr:col>
      <xdr:colOff>596900</xdr:colOff>
      <xdr:row>26</xdr:row>
      <xdr:rowOff>114300</xdr:rowOff>
    </xdr:to>
    <xdr:graphicFrame macro="">
      <xdr:nvGraphicFramePr>
        <xdr:cNvPr id="2" name="Grafiek 1">
          <a:extLst>
            <a:ext uri="{FF2B5EF4-FFF2-40B4-BE49-F238E27FC236}">
              <a16:creationId xmlns:a16="http://schemas.microsoft.com/office/drawing/2014/main" id="{F5E2ADFF-8034-4EBD-AF52-10713F18467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131848</xdr:colOff>
      <xdr:row>14</xdr:row>
      <xdr:rowOff>49867</xdr:rowOff>
    </xdr:from>
    <xdr:to>
      <xdr:col>18</xdr:col>
      <xdr:colOff>172905</xdr:colOff>
      <xdr:row>23</xdr:row>
      <xdr:rowOff>111235</xdr:rowOff>
    </xdr:to>
    <xdr:sp macro="" textlink="">
      <xdr:nvSpPr>
        <xdr:cNvPr id="3" name="Rectangle 1">
          <a:extLst>
            <a:ext uri="{FF2B5EF4-FFF2-40B4-BE49-F238E27FC236}">
              <a16:creationId xmlns:a16="http://schemas.microsoft.com/office/drawing/2014/main" id="{B5F618DE-10AF-42AD-A6A9-A3CB0B7BEACB}"/>
            </a:ext>
          </a:extLst>
        </xdr:cNvPr>
        <xdr:cNvSpPr/>
      </xdr:nvSpPr>
      <xdr:spPr>
        <a:xfrm>
          <a:off x="10733173" y="2583517"/>
          <a:ext cx="1260257" cy="1690143"/>
        </a:xfrm>
        <a:prstGeom prst="rect">
          <a:avLst/>
        </a:prstGeom>
        <a:solidFill>
          <a:schemeClr val="bg1">
            <a:lumMod val="75000"/>
            <a:alpha val="23137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/>
        <a:lstStyle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endParaRPr lang="en-US"/>
        </a:p>
      </xdr:txBody>
    </xdr:sp>
    <xdr:clientData/>
  </xdr:twoCellAnchor>
  <xdr:twoCellAnchor>
    <xdr:from>
      <xdr:col>15</xdr:col>
      <xdr:colOff>400419</xdr:colOff>
      <xdr:row>14</xdr:row>
      <xdr:rowOff>48747</xdr:rowOff>
    </xdr:from>
    <xdr:to>
      <xdr:col>16</xdr:col>
      <xdr:colOff>135586</xdr:colOff>
      <xdr:row>23</xdr:row>
      <xdr:rowOff>107017</xdr:rowOff>
    </xdr:to>
    <xdr:sp macro="" textlink="">
      <xdr:nvSpPr>
        <xdr:cNvPr id="4" name="Rectangle 3">
          <a:extLst>
            <a:ext uri="{FF2B5EF4-FFF2-40B4-BE49-F238E27FC236}">
              <a16:creationId xmlns:a16="http://schemas.microsoft.com/office/drawing/2014/main" id="{174DD877-B716-4F42-B831-8924134A8A0B}"/>
            </a:ext>
          </a:extLst>
        </xdr:cNvPr>
        <xdr:cNvSpPr/>
      </xdr:nvSpPr>
      <xdr:spPr>
        <a:xfrm>
          <a:off x="10392144" y="2582397"/>
          <a:ext cx="344767" cy="1687045"/>
        </a:xfrm>
        <a:prstGeom prst="rect">
          <a:avLst/>
        </a:prstGeom>
        <a:solidFill>
          <a:schemeClr val="tx1">
            <a:alpha val="23137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/>
        <a:lstStyle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endParaRPr lang="en-US"/>
        </a:p>
      </xdr:txBody>
    </xdr:sp>
    <xdr:clientData/>
  </xdr:twoCellAnchor>
  <xdr:twoCellAnchor>
    <xdr:from>
      <xdr:col>18</xdr:col>
      <xdr:colOff>170319</xdr:colOff>
      <xdr:row>14</xdr:row>
      <xdr:rowOff>48746</xdr:rowOff>
    </xdr:from>
    <xdr:to>
      <xdr:col>21</xdr:col>
      <xdr:colOff>49115</xdr:colOff>
      <xdr:row>23</xdr:row>
      <xdr:rowOff>107018</xdr:rowOff>
    </xdr:to>
    <xdr:sp macro="" textlink="">
      <xdr:nvSpPr>
        <xdr:cNvPr id="5" name="Rectangle 2">
          <a:extLst>
            <a:ext uri="{FF2B5EF4-FFF2-40B4-BE49-F238E27FC236}">
              <a16:creationId xmlns:a16="http://schemas.microsoft.com/office/drawing/2014/main" id="{9AE8E0D7-B325-46A1-9C23-51C4FA034B39}"/>
            </a:ext>
          </a:extLst>
        </xdr:cNvPr>
        <xdr:cNvSpPr/>
      </xdr:nvSpPr>
      <xdr:spPr>
        <a:xfrm>
          <a:off x="11990844" y="2582396"/>
          <a:ext cx="1707596" cy="1687047"/>
        </a:xfrm>
        <a:prstGeom prst="rect">
          <a:avLst/>
        </a:prstGeom>
        <a:solidFill>
          <a:schemeClr val="accent1">
            <a:alpha val="23137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/>
        <a:lstStyle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endParaRPr lang="en-US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104775</xdr:colOff>
      <xdr:row>10</xdr:row>
      <xdr:rowOff>146049</xdr:rowOff>
    </xdr:from>
    <xdr:to>
      <xdr:col>22</xdr:col>
      <xdr:colOff>409575</xdr:colOff>
      <xdr:row>24</xdr:row>
      <xdr:rowOff>87311</xdr:rowOff>
    </xdr:to>
    <xdr:graphicFrame macro="">
      <xdr:nvGraphicFramePr>
        <xdr:cNvPr id="2" name="Grafiek 1">
          <a:extLst>
            <a:ext uri="{FF2B5EF4-FFF2-40B4-BE49-F238E27FC236}">
              <a16:creationId xmlns:a16="http://schemas.microsoft.com/office/drawing/2014/main" id="{AD53F836-FEBC-4DDD-B98A-5E4F530D42C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0.2375</cdr:x>
      <cdr:y>0.18658</cdr:y>
    </cdr:from>
    <cdr:to>
      <cdr:x>0.52083</cdr:x>
      <cdr:y>0.76933</cdr:y>
    </cdr:to>
    <cdr:sp macro="" textlink="">
      <cdr:nvSpPr>
        <cdr:cNvPr id="2" name="Rectangle 1">
          <a:extLst xmlns:a="http://schemas.openxmlformats.org/drawingml/2006/main">
            <a:ext uri="{FF2B5EF4-FFF2-40B4-BE49-F238E27FC236}">
              <a16:creationId xmlns:a16="http://schemas.microsoft.com/office/drawing/2014/main" id="{FE89D6AD-5106-40CF-8EE7-A6BEF3A416E0}"/>
            </a:ext>
          </a:extLst>
        </cdr:cNvPr>
        <cdr:cNvSpPr/>
      </cdr:nvSpPr>
      <cdr:spPr>
        <a:xfrm xmlns:a="http://schemas.openxmlformats.org/drawingml/2006/main">
          <a:off x="1085851" y="463552"/>
          <a:ext cx="1295400" cy="1447799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>
            <a:lumMod val="75000"/>
            <a:alpha val="23137"/>
          </a:schemeClr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wrap="square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0.16111</cdr:x>
      <cdr:y>0.18658</cdr:y>
    </cdr:from>
    <cdr:to>
      <cdr:x>0.23958</cdr:x>
      <cdr:y>0.76792</cdr:y>
    </cdr:to>
    <cdr:sp macro="" textlink="">
      <cdr:nvSpPr>
        <cdr:cNvPr id="3" name="Rectangle 3">
          <a:extLst xmlns:a="http://schemas.openxmlformats.org/drawingml/2006/main">
            <a:ext uri="{FF2B5EF4-FFF2-40B4-BE49-F238E27FC236}">
              <a16:creationId xmlns:a16="http://schemas.microsoft.com/office/drawing/2014/main" id="{0800CDB8-A80C-4AEA-9D1D-CCED7E79FF59}"/>
            </a:ext>
          </a:extLst>
        </cdr:cNvPr>
        <cdr:cNvSpPr/>
      </cdr:nvSpPr>
      <cdr:spPr>
        <a:xfrm xmlns:a="http://schemas.openxmlformats.org/drawingml/2006/main">
          <a:off x="736600" y="461769"/>
          <a:ext cx="358760" cy="1438765"/>
        </a:xfrm>
        <a:prstGeom xmlns:a="http://schemas.openxmlformats.org/drawingml/2006/main" prst="rect">
          <a:avLst/>
        </a:prstGeom>
        <a:solidFill xmlns:a="http://schemas.openxmlformats.org/drawingml/2006/main">
          <a:schemeClr val="tx1">
            <a:alpha val="23137"/>
          </a:schemeClr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wrap="square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0.51875</cdr:x>
      <cdr:y>0.18658</cdr:y>
    </cdr:from>
    <cdr:to>
      <cdr:x>0.8875</cdr:x>
      <cdr:y>0.777</cdr:y>
    </cdr:to>
    <cdr:sp macro="" textlink="">
      <cdr:nvSpPr>
        <cdr:cNvPr id="4" name="Rectangle 2">
          <a:extLst xmlns:a="http://schemas.openxmlformats.org/drawingml/2006/main">
            <a:ext uri="{FF2B5EF4-FFF2-40B4-BE49-F238E27FC236}">
              <a16:creationId xmlns:a16="http://schemas.microsoft.com/office/drawing/2014/main" id="{26C27EE7-E271-42E9-B1E3-42476500032E}"/>
            </a:ext>
          </a:extLst>
        </cdr:cNvPr>
        <cdr:cNvSpPr/>
      </cdr:nvSpPr>
      <cdr:spPr>
        <a:xfrm xmlns:a="http://schemas.openxmlformats.org/drawingml/2006/main">
          <a:off x="2371725" y="463551"/>
          <a:ext cx="1685925" cy="1466850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1">
            <a:alpha val="23137"/>
          </a:schemeClr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wrap="square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/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ewit/Documents/LST%20MSc/MEP/Data/Cycle%20analysis/Phosphate/Phosphate%20concentrations%20cycle%20analysis%20800%20rpm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lad1"/>
      <sheetName val="800 rpm"/>
      <sheetName val="400 rpm"/>
    </sheetNames>
    <sheetDataSet>
      <sheetData sheetId="0"/>
      <sheetData sheetId="1">
        <row r="6">
          <cell r="D6">
            <v>0</v>
          </cell>
          <cell r="F6">
            <v>12.06</v>
          </cell>
        </row>
        <row r="7">
          <cell r="D7">
            <v>0.25000000000000044</v>
          </cell>
          <cell r="F7">
            <v>107.34</v>
          </cell>
        </row>
        <row r="8">
          <cell r="D8">
            <v>0.49999999999999956</v>
          </cell>
          <cell r="F8">
            <v>156.4</v>
          </cell>
        </row>
        <row r="9">
          <cell r="D9">
            <v>0.75</v>
          </cell>
          <cell r="F9">
            <v>196.89</v>
          </cell>
        </row>
        <row r="10">
          <cell r="D10">
            <v>1.0000000000000004</v>
          </cell>
          <cell r="F10">
            <v>196.14</v>
          </cell>
        </row>
        <row r="11">
          <cell r="D11">
            <v>1.7500000000000004</v>
          </cell>
          <cell r="F11">
            <v>222.77</v>
          </cell>
        </row>
        <row r="12">
          <cell r="D12">
            <v>2.2333333333333347</v>
          </cell>
          <cell r="F12">
            <v>230.17</v>
          </cell>
        </row>
        <row r="13">
          <cell r="D13">
            <v>2.5000000000000004</v>
          </cell>
          <cell r="F13">
            <v>161.11000000000001</v>
          </cell>
        </row>
        <row r="14">
          <cell r="D14">
            <v>2.7499999999999996</v>
          </cell>
          <cell r="F14">
            <v>130.29</v>
          </cell>
        </row>
        <row r="15">
          <cell r="D15">
            <v>3</v>
          </cell>
          <cell r="F15">
            <v>93.57</v>
          </cell>
        </row>
        <row r="16">
          <cell r="D16">
            <v>3.2500000000000004</v>
          </cell>
          <cell r="F16">
            <v>65.98</v>
          </cell>
        </row>
        <row r="17">
          <cell r="D17">
            <v>3.75</v>
          </cell>
          <cell r="F17">
            <v>27.94</v>
          </cell>
        </row>
        <row r="18">
          <cell r="D18">
            <v>4.5</v>
          </cell>
          <cell r="F18">
            <v>7.24</v>
          </cell>
        </row>
      </sheetData>
      <sheetData sheetId="2">
        <row r="6">
          <cell r="D6">
            <v>0</v>
          </cell>
          <cell r="E6">
            <v>23.16</v>
          </cell>
        </row>
        <row r="7">
          <cell r="D7">
            <v>0.25000000000000044</v>
          </cell>
          <cell r="E7">
            <v>106.37</v>
          </cell>
        </row>
        <row r="8">
          <cell r="D8">
            <v>0.50000000000000089</v>
          </cell>
          <cell r="E8">
            <v>157.83000000000001</v>
          </cell>
        </row>
        <row r="9">
          <cell r="D9">
            <v>0.75</v>
          </cell>
          <cell r="E9">
            <v>193.44</v>
          </cell>
        </row>
        <row r="10">
          <cell r="D10">
            <v>1.0000000000000004</v>
          </cell>
          <cell r="E10">
            <v>217.3</v>
          </cell>
        </row>
        <row r="11">
          <cell r="D11">
            <v>1.7500000000000004</v>
          </cell>
          <cell r="E11">
            <v>253.95</v>
          </cell>
        </row>
        <row r="12">
          <cell r="D12">
            <v>2.2333333333333334</v>
          </cell>
          <cell r="E12">
            <v>241.52</v>
          </cell>
        </row>
        <row r="13">
          <cell r="D13">
            <v>2.5000000000000004</v>
          </cell>
          <cell r="E13">
            <v>161.75</v>
          </cell>
        </row>
        <row r="14">
          <cell r="D14">
            <v>2.7500000000000009</v>
          </cell>
          <cell r="E14">
            <v>149.75</v>
          </cell>
        </row>
        <row r="15">
          <cell r="D15">
            <v>3</v>
          </cell>
          <cell r="E15">
            <v>112.57</v>
          </cell>
        </row>
        <row r="16">
          <cell r="D16">
            <v>3.2500000000000004</v>
          </cell>
          <cell r="E16">
            <v>80.349999999999994</v>
          </cell>
        </row>
        <row r="17">
          <cell r="D17">
            <v>3.7500000000000013</v>
          </cell>
          <cell r="E17">
            <v>34.130000000000003</v>
          </cell>
        </row>
        <row r="18">
          <cell r="D18">
            <v>4.5000000000000018</v>
          </cell>
          <cell r="E18">
            <v>6.85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07270E-12A3-40CA-84EB-7719E9DE9A60}">
  <dimension ref="A1:S30"/>
  <sheetViews>
    <sheetView tabSelected="1" zoomScaleNormal="100" workbookViewId="0">
      <selection activeCell="X9" sqref="X9"/>
    </sheetView>
  </sheetViews>
  <sheetFormatPr defaultRowHeight="14.5" x14ac:dyDescent="0.35"/>
  <cols>
    <col min="2" max="2" width="9.453125" customWidth="1"/>
    <col min="6" max="6" width="9.81640625" customWidth="1"/>
    <col min="7" max="7" width="12.1796875" customWidth="1"/>
    <col min="8" max="8" width="10.81640625" customWidth="1"/>
    <col min="9" max="9" width="11.54296875" customWidth="1"/>
    <col min="11" max="11" width="10.81640625" customWidth="1"/>
  </cols>
  <sheetData>
    <row r="1" spans="1:19" x14ac:dyDescent="0.35">
      <c r="A1" s="1" t="s">
        <v>0</v>
      </c>
      <c r="B1" s="1"/>
      <c r="C1" s="1"/>
      <c r="D1" s="1"/>
      <c r="E1" s="2"/>
    </row>
    <row r="2" spans="1:19" x14ac:dyDescent="0.35">
      <c r="A2" s="3"/>
      <c r="B2" s="3"/>
      <c r="C2" s="3"/>
      <c r="D2" s="3"/>
      <c r="K2" s="4" t="s">
        <v>1</v>
      </c>
      <c r="L2" s="5"/>
      <c r="M2" s="5"/>
    </row>
    <row r="3" spans="1:19" x14ac:dyDescent="0.35">
      <c r="K3">
        <f>(F15-F12)/(D15-D12)</f>
        <v>-178.17391304347856</v>
      </c>
      <c r="L3" t="s">
        <v>2</v>
      </c>
      <c r="P3" s="6" t="s">
        <v>3</v>
      </c>
      <c r="Q3" s="6" t="s">
        <v>4</v>
      </c>
      <c r="R3" s="6" t="s">
        <v>5</v>
      </c>
      <c r="S3" s="6"/>
    </row>
    <row r="4" spans="1:19" x14ac:dyDescent="0.35">
      <c r="C4" s="4" t="s">
        <v>3</v>
      </c>
      <c r="D4" s="4" t="s">
        <v>3</v>
      </c>
      <c r="E4" s="4" t="s">
        <v>6</v>
      </c>
      <c r="F4" s="4" t="s">
        <v>7</v>
      </c>
      <c r="G4" s="6"/>
      <c r="H4" s="6"/>
      <c r="K4">
        <f>K3/$L$18*1000</f>
        <v>-5.7475455820476951</v>
      </c>
      <c r="L4" t="s">
        <v>8</v>
      </c>
      <c r="P4" s="6" t="s">
        <v>9</v>
      </c>
      <c r="Q4" s="6" t="s">
        <v>10</v>
      </c>
      <c r="R4" s="6" t="s">
        <v>10</v>
      </c>
      <c r="S4" s="6" t="s">
        <v>11</v>
      </c>
    </row>
    <row r="5" spans="1:19" x14ac:dyDescent="0.35">
      <c r="D5" s="3" t="s">
        <v>9</v>
      </c>
      <c r="E5" s="3" t="s">
        <v>12</v>
      </c>
      <c r="F5" s="3" t="s">
        <v>12</v>
      </c>
      <c r="G5" s="3" t="s">
        <v>13</v>
      </c>
      <c r="H5" s="3" t="s">
        <v>14</v>
      </c>
      <c r="K5">
        <f>K4/$L$30</f>
        <v>-3.1902364446937385E-2</v>
      </c>
      <c r="L5" t="s">
        <v>15</v>
      </c>
      <c r="P5">
        <v>0.49999999999999956</v>
      </c>
      <c r="Q5">
        <v>1.2666999999999999</v>
      </c>
      <c r="R5">
        <f>Q6-Q5</f>
        <v>-1.2666999999999999</v>
      </c>
      <c r="S5">
        <f>R5*2</f>
        <v>-2.5333999999999999</v>
      </c>
    </row>
    <row r="6" spans="1:19" x14ac:dyDescent="0.35">
      <c r="A6" t="s">
        <v>16</v>
      </c>
      <c r="B6" s="7">
        <v>0.35347222222222219</v>
      </c>
      <c r="C6" s="7">
        <v>0.35069444444444442</v>
      </c>
      <c r="D6" s="8">
        <f>(C6-$C$6)*24</f>
        <v>0</v>
      </c>
      <c r="E6">
        <v>12.15</v>
      </c>
      <c r="F6">
        <v>12.06</v>
      </c>
      <c r="G6">
        <f>I6/$L$18</f>
        <v>1.0009677419354839E-3</v>
      </c>
      <c r="H6">
        <f>G6*1000</f>
        <v>1.0009677419354839</v>
      </c>
      <c r="I6">
        <f>25+F6/2</f>
        <v>31.03</v>
      </c>
      <c r="K6" s="4" t="s">
        <v>17</v>
      </c>
      <c r="L6" s="5"/>
      <c r="M6" s="5"/>
      <c r="P6">
        <v>0.75</v>
      </c>
      <c r="Q6">
        <v>0</v>
      </c>
    </row>
    <row r="7" spans="1:19" x14ac:dyDescent="0.35">
      <c r="C7" s="7">
        <v>0.36388888888888887</v>
      </c>
      <c r="D7" s="8">
        <f>(C7-$B$6)*24</f>
        <v>0.25000000000000044</v>
      </c>
      <c r="E7">
        <v>108.99</v>
      </c>
      <c r="F7">
        <v>107.34</v>
      </c>
      <c r="G7">
        <f t="shared" ref="G7:G18" si="0">F7/$L$18</f>
        <v>3.4625806451612905E-3</v>
      </c>
      <c r="H7">
        <f t="shared" ref="H7:H18" si="1">G7*1000</f>
        <v>3.4625806451612906</v>
      </c>
      <c r="K7">
        <f>(F9-F6)/(D9-D6)</f>
        <v>246.43999999999997</v>
      </c>
      <c r="L7" t="s">
        <v>2</v>
      </c>
    </row>
    <row r="8" spans="1:19" x14ac:dyDescent="0.35">
      <c r="C8" s="7">
        <v>0.3743055555555555</v>
      </c>
      <c r="D8" s="8">
        <f t="shared" ref="D8:D18" si="2">(C8-$B$6)*24</f>
        <v>0.49999999999999956</v>
      </c>
      <c r="E8">
        <v>161.11000000000001</v>
      </c>
      <c r="F8">
        <v>156.4</v>
      </c>
      <c r="G8">
        <f t="shared" si="0"/>
        <v>5.0451612903225805E-3</v>
      </c>
      <c r="H8">
        <f t="shared" si="1"/>
        <v>5.0451612903225804</v>
      </c>
      <c r="K8">
        <f>K7/$L$18*1000</f>
        <v>7.9496774193548374</v>
      </c>
      <c r="L8" t="s">
        <v>8</v>
      </c>
    </row>
    <row r="9" spans="1:19" x14ac:dyDescent="0.35">
      <c r="C9" s="7">
        <v>0.38472222222222219</v>
      </c>
      <c r="D9" s="8">
        <f t="shared" si="2"/>
        <v>0.75</v>
      </c>
      <c r="E9">
        <v>194.97</v>
      </c>
      <c r="F9">
        <v>196.89</v>
      </c>
      <c r="G9">
        <f t="shared" si="0"/>
        <v>6.3512903225806444E-3</v>
      </c>
      <c r="H9">
        <f t="shared" si="1"/>
        <v>6.3512903225806445</v>
      </c>
      <c r="K9">
        <f>K8/$L$30</f>
        <v>4.4125531959242174E-2</v>
      </c>
      <c r="L9" t="s">
        <v>15</v>
      </c>
    </row>
    <row r="10" spans="1:19" x14ac:dyDescent="0.35">
      <c r="C10" s="7">
        <v>0.39513888888888887</v>
      </c>
      <c r="D10" s="8">
        <f t="shared" si="2"/>
        <v>1.0000000000000004</v>
      </c>
      <c r="E10">
        <v>192.66</v>
      </c>
      <c r="F10">
        <v>196.14</v>
      </c>
      <c r="G10">
        <f t="shared" si="0"/>
        <v>6.3270967741935477E-3</v>
      </c>
      <c r="H10">
        <f t="shared" si="1"/>
        <v>6.3270967741935475</v>
      </c>
      <c r="K10" s="4" t="s">
        <v>18</v>
      </c>
      <c r="L10" s="5"/>
      <c r="M10" s="5"/>
    </row>
    <row r="11" spans="1:19" x14ac:dyDescent="0.35">
      <c r="C11" s="7">
        <v>0.42638888888888887</v>
      </c>
      <c r="D11" s="8">
        <f t="shared" si="2"/>
        <v>1.7500000000000004</v>
      </c>
      <c r="E11">
        <v>193.16</v>
      </c>
      <c r="F11">
        <v>222.77</v>
      </c>
      <c r="G11">
        <f t="shared" si="0"/>
        <v>7.1861290322580646E-3</v>
      </c>
      <c r="H11">
        <f t="shared" si="1"/>
        <v>7.1861290322580649</v>
      </c>
      <c r="K11">
        <f>(F12-F9)/(D12-D9)</f>
        <v>22.435955056179754</v>
      </c>
      <c r="L11" t="s">
        <v>2</v>
      </c>
    </row>
    <row r="12" spans="1:19" x14ac:dyDescent="0.35">
      <c r="C12" s="7">
        <v>0.4465277777777778</v>
      </c>
      <c r="D12" s="8">
        <f t="shared" si="2"/>
        <v>2.2333333333333347</v>
      </c>
      <c r="E12">
        <v>247.96</v>
      </c>
      <c r="F12">
        <v>230.17</v>
      </c>
      <c r="G12">
        <f t="shared" si="0"/>
        <v>7.4248387096774188E-3</v>
      </c>
      <c r="H12">
        <f t="shared" si="1"/>
        <v>7.4248387096774184</v>
      </c>
      <c r="K12">
        <f>K11/$L$18*1000</f>
        <v>0.72374048568321792</v>
      </c>
      <c r="L12" t="s">
        <v>8</v>
      </c>
    </row>
    <row r="13" spans="1:19" x14ac:dyDescent="0.35">
      <c r="C13" s="7">
        <v>0.45763888888888887</v>
      </c>
      <c r="D13" s="8">
        <f t="shared" si="2"/>
        <v>2.5000000000000004</v>
      </c>
      <c r="E13">
        <v>170.67</v>
      </c>
      <c r="F13">
        <v>161.11000000000001</v>
      </c>
      <c r="G13">
        <f t="shared" si="0"/>
        <v>5.1970967741935487E-3</v>
      </c>
      <c r="H13">
        <f t="shared" si="1"/>
        <v>5.1970967741935485</v>
      </c>
      <c r="K13">
        <f>K12/$L$30</f>
        <v>4.017198717203299E-3</v>
      </c>
      <c r="L13" t="s">
        <v>15</v>
      </c>
    </row>
    <row r="14" spans="1:19" x14ac:dyDescent="0.35">
      <c r="C14" s="7">
        <v>0.4680555555555555</v>
      </c>
      <c r="D14" s="8">
        <f t="shared" si="2"/>
        <v>2.7499999999999996</v>
      </c>
      <c r="E14">
        <v>141.16999999999999</v>
      </c>
      <c r="F14">
        <v>130.29</v>
      </c>
      <c r="G14">
        <f t="shared" si="0"/>
        <v>4.2029032258064517E-3</v>
      </c>
      <c r="H14">
        <f t="shared" si="1"/>
        <v>4.2029032258064518</v>
      </c>
      <c r="K14" s="6" t="s">
        <v>19</v>
      </c>
      <c r="L14" s="6"/>
    </row>
    <row r="15" spans="1:19" x14ac:dyDescent="0.35">
      <c r="C15" s="7">
        <v>0.47847222222222219</v>
      </c>
      <c r="D15" s="8">
        <f t="shared" si="2"/>
        <v>3</v>
      </c>
      <c r="E15">
        <v>103.16</v>
      </c>
      <c r="F15">
        <v>93.57</v>
      </c>
      <c r="G15">
        <f t="shared" si="0"/>
        <v>3.0183870967741932E-3</v>
      </c>
      <c r="H15">
        <f t="shared" si="1"/>
        <v>3.0183870967741933</v>
      </c>
      <c r="K15">
        <f>H18/H6*100</f>
        <v>23.332259104092817</v>
      </c>
    </row>
    <row r="16" spans="1:19" x14ac:dyDescent="0.35">
      <c r="C16" s="7">
        <v>0.48888888888888887</v>
      </c>
      <c r="D16" s="8">
        <f t="shared" si="2"/>
        <v>3.2500000000000004</v>
      </c>
      <c r="E16">
        <v>70.73</v>
      </c>
      <c r="F16">
        <v>65.98</v>
      </c>
      <c r="G16">
        <f t="shared" si="0"/>
        <v>2.1283870967741935E-3</v>
      </c>
      <c r="H16">
        <f t="shared" si="1"/>
        <v>2.1283870967741936</v>
      </c>
    </row>
    <row r="17" spans="3:13" x14ac:dyDescent="0.35">
      <c r="C17" s="7">
        <v>0.50972222222222219</v>
      </c>
      <c r="D17" s="8">
        <f t="shared" si="2"/>
        <v>3.75</v>
      </c>
      <c r="E17">
        <v>30.79</v>
      </c>
      <c r="F17">
        <v>27.94</v>
      </c>
      <c r="G17">
        <f t="shared" si="0"/>
        <v>9.0129032258064515E-4</v>
      </c>
      <c r="H17">
        <f t="shared" si="1"/>
        <v>0.90129032258064512</v>
      </c>
      <c r="K17" s="3" t="s">
        <v>20</v>
      </c>
      <c r="L17">
        <v>31</v>
      </c>
      <c r="M17" t="s">
        <v>21</v>
      </c>
    </row>
    <row r="18" spans="3:13" x14ac:dyDescent="0.35">
      <c r="C18" s="7">
        <v>0.54097222222222219</v>
      </c>
      <c r="D18" s="8">
        <f t="shared" si="2"/>
        <v>4.5</v>
      </c>
      <c r="E18">
        <v>8.61</v>
      </c>
      <c r="F18">
        <v>7.24</v>
      </c>
      <c r="G18">
        <f t="shared" si="0"/>
        <v>2.3354838709677421E-4</v>
      </c>
      <c r="H18">
        <f t="shared" si="1"/>
        <v>0.23354838709677422</v>
      </c>
      <c r="L18">
        <f>L17*1000</f>
        <v>31000</v>
      </c>
      <c r="M18" t="s">
        <v>22</v>
      </c>
    </row>
    <row r="20" spans="3:13" x14ac:dyDescent="0.35">
      <c r="K20" s="3" t="s">
        <v>23</v>
      </c>
      <c r="L20">
        <v>136.08000000000001</v>
      </c>
      <c r="M20" t="s">
        <v>21</v>
      </c>
    </row>
    <row r="22" spans="3:13" x14ac:dyDescent="0.35">
      <c r="E22" t="s">
        <v>27</v>
      </c>
      <c r="F22">
        <f>(H6-H9)/(0-L26)</f>
        <v>1.246850454698982</v>
      </c>
      <c r="G22" t="s">
        <v>28</v>
      </c>
      <c r="K22" s="3" t="s">
        <v>24</v>
      </c>
      <c r="L22">
        <v>26</v>
      </c>
      <c r="M22" t="s">
        <v>25</v>
      </c>
    </row>
    <row r="24" spans="3:13" x14ac:dyDescent="0.35">
      <c r="D24" s="6" t="s">
        <v>34</v>
      </c>
      <c r="E24" s="9" t="s">
        <v>27</v>
      </c>
      <c r="F24">
        <f>(H8-H9)/S5</f>
        <v>0.51556368211023296</v>
      </c>
      <c r="G24" t="s">
        <v>28</v>
      </c>
      <c r="K24" s="3" t="s">
        <v>26</v>
      </c>
      <c r="L24">
        <v>42.910699999999999</v>
      </c>
      <c r="M24" t="s">
        <v>10</v>
      </c>
    </row>
    <row r="25" spans="3:13" x14ac:dyDescent="0.35">
      <c r="L25">
        <f>L24*2</f>
        <v>85.821399999999997</v>
      </c>
      <c r="M25" t="s">
        <v>11</v>
      </c>
    </row>
    <row r="26" spans="3:13" x14ac:dyDescent="0.35">
      <c r="K26" t="s">
        <v>29</v>
      </c>
      <c r="L26">
        <f>L25/20</f>
        <v>4.2910699999999995</v>
      </c>
      <c r="M26" t="s">
        <v>11</v>
      </c>
    </row>
    <row r="28" spans="3:13" x14ac:dyDescent="0.35">
      <c r="K28" s="3" t="s">
        <v>30</v>
      </c>
      <c r="L28">
        <v>4.684172716470421</v>
      </c>
      <c r="M28" t="s">
        <v>31</v>
      </c>
    </row>
    <row r="29" spans="3:13" x14ac:dyDescent="0.35">
      <c r="L29">
        <f>L28*1000</f>
        <v>4684.1727164704207</v>
      </c>
      <c r="M29" t="s">
        <v>32</v>
      </c>
    </row>
    <row r="30" spans="3:13" x14ac:dyDescent="0.35">
      <c r="L30">
        <f>L29/L22</f>
        <v>180.16048909501617</v>
      </c>
      <c r="M30" t="s">
        <v>11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54DAF5-FC03-45E5-AFF2-94692CDB5A3F}">
  <dimension ref="A1:R30"/>
  <sheetViews>
    <sheetView workbookViewId="0">
      <selection activeCell="E31" sqref="E31"/>
    </sheetView>
  </sheetViews>
  <sheetFormatPr defaultRowHeight="14.5" x14ac:dyDescent="0.35"/>
  <cols>
    <col min="9" max="9" width="9.81640625" customWidth="1"/>
  </cols>
  <sheetData>
    <row r="1" spans="1:18" x14ac:dyDescent="0.35">
      <c r="A1" s="1" t="s">
        <v>0</v>
      </c>
      <c r="B1" s="1"/>
      <c r="C1" s="1"/>
      <c r="D1" s="1"/>
      <c r="E1" s="2"/>
    </row>
    <row r="2" spans="1:18" x14ac:dyDescent="0.35">
      <c r="A2" s="3"/>
      <c r="B2" s="3"/>
      <c r="C2" s="3"/>
      <c r="D2" s="3"/>
      <c r="K2" s="4" t="s">
        <v>1</v>
      </c>
      <c r="L2" s="5"/>
      <c r="M2" s="5"/>
    </row>
    <row r="3" spans="1:18" x14ac:dyDescent="0.35">
      <c r="K3">
        <f>(E15-E12)/(D15-D12)</f>
        <v>-168.19565217391309</v>
      </c>
      <c r="L3" t="s">
        <v>2</v>
      </c>
      <c r="O3" s="6" t="s">
        <v>3</v>
      </c>
      <c r="P3" s="6" t="s">
        <v>4</v>
      </c>
      <c r="Q3" s="6" t="s">
        <v>5</v>
      </c>
      <c r="R3" s="6"/>
    </row>
    <row r="4" spans="1:18" x14ac:dyDescent="0.35">
      <c r="C4" s="4" t="s">
        <v>3</v>
      </c>
      <c r="D4" s="4" t="s">
        <v>3</v>
      </c>
      <c r="E4" s="4" t="s">
        <v>33</v>
      </c>
      <c r="F4" s="3"/>
      <c r="H4" s="3"/>
      <c r="K4">
        <f>K3/$L$18*1000</f>
        <v>-5.4256661991584867</v>
      </c>
      <c r="L4" t="s">
        <v>8</v>
      </c>
      <c r="O4" s="6" t="s">
        <v>9</v>
      </c>
      <c r="P4" s="6" t="s">
        <v>10</v>
      </c>
      <c r="Q4" s="6" t="s">
        <v>10</v>
      </c>
      <c r="R4" s="6" t="s">
        <v>11</v>
      </c>
    </row>
    <row r="5" spans="1:18" x14ac:dyDescent="0.35">
      <c r="D5" s="3" t="s">
        <v>9</v>
      </c>
      <c r="E5" s="3" t="s">
        <v>12</v>
      </c>
      <c r="F5" s="3" t="s">
        <v>13</v>
      </c>
      <c r="G5" s="3" t="s">
        <v>14</v>
      </c>
      <c r="H5" s="3"/>
      <c r="K5">
        <f>K4/$L$30</f>
        <v>-3.0541884749258008E-2</v>
      </c>
      <c r="L5" t="s">
        <v>15</v>
      </c>
      <c r="O5">
        <v>0.25000000000000044</v>
      </c>
      <c r="P5">
        <v>1.0581</v>
      </c>
      <c r="Q5">
        <f>R5*2</f>
        <v>-1.7112000000000001</v>
      </c>
      <c r="R5">
        <f>P6-P5</f>
        <v>-0.85560000000000003</v>
      </c>
    </row>
    <row r="6" spans="1:18" x14ac:dyDescent="0.35">
      <c r="A6" t="s">
        <v>16</v>
      </c>
      <c r="B6" s="7">
        <v>0.36180555555555555</v>
      </c>
      <c r="C6" s="7">
        <v>0.3576388888888889</v>
      </c>
      <c r="D6" s="8">
        <f>(C6-$C$6)*24</f>
        <v>0</v>
      </c>
      <c r="E6">
        <v>23.16</v>
      </c>
      <c r="F6">
        <f>H6/$L$18</f>
        <v>1.1799999999999998E-3</v>
      </c>
      <c r="G6">
        <f t="shared" ref="G6:G18" si="0">F6*1000</f>
        <v>1.18</v>
      </c>
      <c r="H6">
        <f>25+E6/2</f>
        <v>36.58</v>
      </c>
      <c r="K6" s="4" t="s">
        <v>17</v>
      </c>
      <c r="L6" s="5"/>
      <c r="M6" s="5"/>
      <c r="O6">
        <v>0.50000000000000089</v>
      </c>
      <c r="P6">
        <v>0.20250000000000001</v>
      </c>
    </row>
    <row r="7" spans="1:18" x14ac:dyDescent="0.35">
      <c r="C7" s="7">
        <v>0.37222222222222223</v>
      </c>
      <c r="D7" s="8">
        <f>(C7-$B$6)*24</f>
        <v>0.25000000000000044</v>
      </c>
      <c r="E7">
        <v>106.37</v>
      </c>
      <c r="F7">
        <f t="shared" ref="F7:F18" si="1">E7/$L$18</f>
        <v>3.4312903225806454E-3</v>
      </c>
      <c r="G7">
        <f t="shared" si="0"/>
        <v>3.4312903225806455</v>
      </c>
      <c r="K7">
        <f>(E10-E6)/(D10-D6)</f>
        <v>194.13999999999993</v>
      </c>
      <c r="L7" t="s">
        <v>2</v>
      </c>
    </row>
    <row r="8" spans="1:18" x14ac:dyDescent="0.35">
      <c r="C8" s="7">
        <v>0.38263888888888892</v>
      </c>
      <c r="D8" s="8">
        <f t="shared" ref="D8:D18" si="2">(C8-$B$6)*24</f>
        <v>0.50000000000000089</v>
      </c>
      <c r="E8">
        <v>157.83000000000001</v>
      </c>
      <c r="F8">
        <f t="shared" si="1"/>
        <v>5.0912903225806454E-3</v>
      </c>
      <c r="G8">
        <f t="shared" si="0"/>
        <v>5.0912903225806456</v>
      </c>
      <c r="K8">
        <f>K7/$L$18*1000</f>
        <v>6.2625806451612887</v>
      </c>
      <c r="L8" t="s">
        <v>8</v>
      </c>
    </row>
    <row r="9" spans="1:18" x14ac:dyDescent="0.35">
      <c r="C9" s="7">
        <v>0.39305555555555555</v>
      </c>
      <c r="D9" s="8">
        <f t="shared" si="2"/>
        <v>0.75</v>
      </c>
      <c r="E9">
        <v>193.44</v>
      </c>
      <c r="F9">
        <f t="shared" si="1"/>
        <v>6.2399999999999999E-3</v>
      </c>
      <c r="G9">
        <f t="shared" si="0"/>
        <v>6.24</v>
      </c>
      <c r="K9">
        <f>K8/$L$30</f>
        <v>3.5253001065033415E-2</v>
      </c>
      <c r="L9" t="s">
        <v>15</v>
      </c>
    </row>
    <row r="10" spans="1:18" x14ac:dyDescent="0.35">
      <c r="C10" s="7">
        <v>0.40347222222222223</v>
      </c>
      <c r="D10" s="8">
        <f t="shared" si="2"/>
        <v>1.0000000000000004</v>
      </c>
      <c r="E10">
        <v>217.3</v>
      </c>
      <c r="F10">
        <f t="shared" si="1"/>
        <v>7.0096774193548388E-3</v>
      </c>
      <c r="G10">
        <f t="shared" si="0"/>
        <v>7.0096774193548388</v>
      </c>
      <c r="K10" s="4" t="s">
        <v>18</v>
      </c>
      <c r="L10" s="5"/>
      <c r="M10" s="5"/>
    </row>
    <row r="11" spans="1:18" x14ac:dyDescent="0.35">
      <c r="C11" s="7">
        <v>0.43472222222222223</v>
      </c>
      <c r="D11" s="8">
        <f t="shared" si="2"/>
        <v>1.7500000000000004</v>
      </c>
      <c r="E11">
        <v>253.95</v>
      </c>
      <c r="F11">
        <f t="shared" si="1"/>
        <v>8.1919354838709667E-3</v>
      </c>
      <c r="G11">
        <f t="shared" si="0"/>
        <v>8.1919354838709673</v>
      </c>
      <c r="K11">
        <f>(E12-E10)/(D12-D10)</f>
        <v>19.637837837837843</v>
      </c>
      <c r="L11" t="s">
        <v>2</v>
      </c>
    </row>
    <row r="12" spans="1:18" x14ac:dyDescent="0.35">
      <c r="C12" s="7">
        <v>0.4548611111111111</v>
      </c>
      <c r="D12" s="8">
        <f t="shared" si="2"/>
        <v>2.2333333333333334</v>
      </c>
      <c r="E12">
        <v>241.52</v>
      </c>
      <c r="F12">
        <f t="shared" si="1"/>
        <v>7.7909677419354846E-3</v>
      </c>
      <c r="G12">
        <f t="shared" si="0"/>
        <v>7.7909677419354848</v>
      </c>
      <c r="K12">
        <f>K11/$L$18*1000</f>
        <v>0.633478639930253</v>
      </c>
      <c r="L12" t="s">
        <v>8</v>
      </c>
    </row>
    <row r="13" spans="1:18" x14ac:dyDescent="0.35">
      <c r="C13" s="7">
        <v>0.46597222222222223</v>
      </c>
      <c r="D13" s="8">
        <f t="shared" si="2"/>
        <v>2.5000000000000004</v>
      </c>
      <c r="E13">
        <v>161.75</v>
      </c>
      <c r="F13">
        <f t="shared" si="1"/>
        <v>5.2177419354838706E-3</v>
      </c>
      <c r="G13">
        <f t="shared" si="0"/>
        <v>5.217741935483871</v>
      </c>
      <c r="K13">
        <f>K12/$L$30</f>
        <v>3.565945803091847E-3</v>
      </c>
      <c r="L13" t="s">
        <v>15</v>
      </c>
    </row>
    <row r="14" spans="1:18" x14ac:dyDescent="0.35">
      <c r="C14" s="7">
        <v>0.47638888888888892</v>
      </c>
      <c r="D14" s="8">
        <f t="shared" si="2"/>
        <v>2.7500000000000009</v>
      </c>
      <c r="E14">
        <v>149.75</v>
      </c>
      <c r="F14">
        <f t="shared" si="1"/>
        <v>4.8306451612903228E-3</v>
      </c>
      <c r="G14">
        <f t="shared" si="0"/>
        <v>4.830645161290323</v>
      </c>
      <c r="K14" s="6" t="s">
        <v>19</v>
      </c>
      <c r="L14" s="6"/>
    </row>
    <row r="15" spans="1:18" x14ac:dyDescent="0.35">
      <c r="C15" s="7">
        <v>0.48680555555555555</v>
      </c>
      <c r="D15" s="8">
        <f t="shared" si="2"/>
        <v>3</v>
      </c>
      <c r="E15">
        <v>112.57</v>
      </c>
      <c r="F15">
        <f t="shared" si="1"/>
        <v>3.631290322580645E-3</v>
      </c>
      <c r="G15">
        <f t="shared" si="0"/>
        <v>3.6312903225806452</v>
      </c>
      <c r="K15">
        <f>G18/G6*100</f>
        <v>18.726079825041005</v>
      </c>
    </row>
    <row r="16" spans="1:18" x14ac:dyDescent="0.35">
      <c r="C16" s="7">
        <v>0.49722222222222223</v>
      </c>
      <c r="D16" s="8">
        <f t="shared" si="2"/>
        <v>3.2500000000000004</v>
      </c>
      <c r="E16">
        <v>80.349999999999994</v>
      </c>
      <c r="F16">
        <f t="shared" si="1"/>
        <v>2.5919354838709677E-3</v>
      </c>
      <c r="G16">
        <f t="shared" si="0"/>
        <v>2.5919354838709676</v>
      </c>
    </row>
    <row r="17" spans="3:13" x14ac:dyDescent="0.35">
      <c r="C17" s="7">
        <v>0.5180555555555556</v>
      </c>
      <c r="D17" s="8">
        <f t="shared" si="2"/>
        <v>3.7500000000000013</v>
      </c>
      <c r="E17">
        <v>34.130000000000003</v>
      </c>
      <c r="F17">
        <f t="shared" si="1"/>
        <v>1.100967741935484E-3</v>
      </c>
      <c r="G17">
        <f t="shared" si="0"/>
        <v>1.100967741935484</v>
      </c>
      <c r="K17" s="3" t="s">
        <v>20</v>
      </c>
      <c r="L17">
        <v>31</v>
      </c>
      <c r="M17" t="s">
        <v>21</v>
      </c>
    </row>
    <row r="18" spans="3:13" x14ac:dyDescent="0.35">
      <c r="C18" s="7">
        <v>0.5493055555555556</v>
      </c>
      <c r="D18" s="8">
        <f t="shared" si="2"/>
        <v>4.5000000000000018</v>
      </c>
      <c r="E18">
        <v>6.85</v>
      </c>
      <c r="F18">
        <f t="shared" si="1"/>
        <v>2.2096774193548386E-4</v>
      </c>
      <c r="G18">
        <f t="shared" si="0"/>
        <v>0.22096774193548385</v>
      </c>
      <c r="L18">
        <f>L17*1000</f>
        <v>31000</v>
      </c>
      <c r="M18" t="s">
        <v>22</v>
      </c>
    </row>
    <row r="20" spans="3:13" x14ac:dyDescent="0.35">
      <c r="K20" s="3" t="s">
        <v>23</v>
      </c>
      <c r="L20">
        <v>136.08000000000001</v>
      </c>
      <c r="M20" t="s">
        <v>21</v>
      </c>
    </row>
    <row r="22" spans="3:13" x14ac:dyDescent="0.35">
      <c r="E22" t="s">
        <v>27</v>
      </c>
      <c r="F22">
        <f>(G6-G9)/(0-L26)</f>
        <v>1.082871793115846</v>
      </c>
      <c r="G22" t="s">
        <v>28</v>
      </c>
      <c r="K22" s="3" t="s">
        <v>24</v>
      </c>
      <c r="L22">
        <v>26</v>
      </c>
      <c r="M22" t="s">
        <v>25</v>
      </c>
    </row>
    <row r="24" spans="3:13" x14ac:dyDescent="0.35">
      <c r="D24" s="6" t="s">
        <v>34</v>
      </c>
      <c r="E24" s="9" t="s">
        <v>27</v>
      </c>
      <c r="F24">
        <f>(G8-G9)/Q5</f>
        <v>0.67128896529882809</v>
      </c>
      <c r="G24" t="s">
        <v>28</v>
      </c>
      <c r="K24" s="3" t="s">
        <v>26</v>
      </c>
      <c r="L24">
        <v>46.727600000000002</v>
      </c>
      <c r="M24" t="s">
        <v>10</v>
      </c>
    </row>
    <row r="25" spans="3:13" x14ac:dyDescent="0.35">
      <c r="L25">
        <f>L24*2</f>
        <v>93.455200000000005</v>
      </c>
      <c r="M25" t="s">
        <v>11</v>
      </c>
    </row>
    <row r="26" spans="3:13" x14ac:dyDescent="0.35">
      <c r="K26" t="s">
        <v>29</v>
      </c>
      <c r="L26">
        <f>L25/20</f>
        <v>4.6727600000000002</v>
      </c>
      <c r="M26" t="s">
        <v>11</v>
      </c>
    </row>
    <row r="27" spans="3:13" x14ac:dyDescent="0.35">
      <c r="F27" s="3"/>
    </row>
    <row r="28" spans="3:13" x14ac:dyDescent="0.35">
      <c r="K28" s="3" t="s">
        <v>30</v>
      </c>
      <c r="L28">
        <v>4.6188151889201201</v>
      </c>
      <c r="M28" t="s">
        <v>31</v>
      </c>
    </row>
    <row r="29" spans="3:13" x14ac:dyDescent="0.35">
      <c r="L29">
        <f>L28*1000</f>
        <v>4618.8151889201199</v>
      </c>
      <c r="M29" t="s">
        <v>32</v>
      </c>
    </row>
    <row r="30" spans="3:13" x14ac:dyDescent="0.35">
      <c r="F30" s="3"/>
      <c r="L30">
        <f>L29/L22</f>
        <v>177.64673803538923</v>
      </c>
      <c r="M30" t="s">
        <v>11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800 rpm</vt:lpstr>
      <vt:lpstr>400 rpm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Roeland de Wit</dc:creator>
  <cp:lastModifiedBy>Roeland de Wit</cp:lastModifiedBy>
  <dcterms:created xsi:type="dcterms:W3CDTF">2022-07-13T09:54:56Z</dcterms:created>
  <dcterms:modified xsi:type="dcterms:W3CDTF">2022-07-13T09:57:48Z</dcterms:modified>
</cp:coreProperties>
</file>